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0" yWindow="90" windowWidth="11460" windowHeight="9270" firstSheet="1" activeTab="1"/>
  </bookViews>
  <sheets>
    <sheet name="~#temp" sheetId="4" state="hidden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46" i="1" l="1"/>
  <c r="C63" i="1" s="1"/>
  <c r="C82" i="1" s="1"/>
  <c r="C27" i="1"/>
  <c r="C14" i="1"/>
  <c r="E14" i="1"/>
  <c r="E52" i="1"/>
  <c r="E73" i="1"/>
  <c r="E46" i="1"/>
  <c r="E82" i="1"/>
  <c r="E85" i="1"/>
  <c r="C99" i="1" l="1"/>
  <c r="C28" i="1"/>
  <c r="C94" i="1"/>
  <c r="C85" i="1"/>
  <c r="E19" i="1"/>
  <c r="C23" i="1"/>
  <c r="E88" i="1"/>
  <c r="C19" i="1"/>
  <c r="C58" i="1"/>
  <c r="C49" i="1"/>
  <c r="C26" i="1" l="1"/>
  <c r="C37" i="1" s="1"/>
  <c r="C62" i="1" s="1"/>
  <c r="C73" i="1" s="1"/>
  <c r="E23" i="1"/>
  <c r="E94" i="1"/>
  <c r="E91" i="1"/>
  <c r="E37" i="1"/>
  <c r="E49" i="1"/>
  <c r="E58" i="1"/>
  <c r="C98" i="1" l="1"/>
  <c r="C88" i="1"/>
  <c r="C91" i="1" s="1"/>
  <c r="C52" i="1"/>
  <c r="C55" i="1" l="1"/>
  <c r="C64" i="1" s="1"/>
  <c r="E55" i="1"/>
  <c r="C43" i="1" l="1"/>
  <c r="C79" i="1" l="1"/>
  <c r="C100" i="1" l="1"/>
</calcChain>
</file>

<file path=xl/sharedStrings.xml><?xml version="1.0" encoding="utf-8"?>
<sst xmlns="http://schemas.openxmlformats.org/spreadsheetml/2006/main" count="140" uniqueCount="86">
  <si>
    <t>psi</t>
  </si>
  <si>
    <t>gpm</t>
  </si>
  <si>
    <t>in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</si>
  <si>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</si>
  <si>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</si>
  <si>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k =</t>
  </si>
  <si>
    <t xml:space="preserve">[k factor] </t>
  </si>
  <si>
    <t>L =</t>
  </si>
  <si>
    <t>ft</t>
  </si>
  <si>
    <t>W =</t>
  </si>
  <si>
    <t>[Area Length]</t>
  </si>
  <si>
    <t>[Area Width]</t>
  </si>
  <si>
    <t>ρ =</t>
  </si>
  <si>
    <t>gpm/sf</t>
  </si>
  <si>
    <t>[density of coverage]</t>
  </si>
  <si>
    <t># =</t>
  </si>
  <si>
    <t>nozzles</t>
  </si>
  <si>
    <t>[C factor]</t>
  </si>
  <si>
    <t>[Internal Diameter]</t>
  </si>
  <si>
    <t>Initial Pressure, which is velocity pressure</t>
  </si>
  <si>
    <r>
      <t>P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</si>
  <si>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Nozzle 1 conditions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</si>
  <si>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</si>
  <si>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</si>
  <si>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Pressure loss in pipe from previous nozzle</t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</si>
  <si>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</si>
  <si>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[length between nozzles]</t>
  </si>
  <si>
    <t>Nozzle 2 conditions</t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</si>
  <si>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</si>
  <si>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</si>
  <si>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</si>
  <si>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</si>
  <si>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T2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</si>
  <si>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v2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</si>
  <si>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N2</t>
    </r>
    <r>
      <rPr>
        <sz val="11"/>
        <color theme="1"/>
        <rFont val="Calibri"/>
        <family val="2"/>
        <scheme val="minor"/>
      </rPr>
      <t xml:space="preserve"> =</t>
    </r>
  </si>
  <si>
    <t>Total Pressure at Nozzle 2</t>
  </si>
  <si>
    <r>
      <t>P</t>
    </r>
    <r>
      <rPr>
        <vertAlign val="subscript"/>
        <sz val="11"/>
        <color theme="1"/>
        <rFont val="Calibri"/>
        <family val="2"/>
        <scheme val="minor"/>
      </rPr>
      <t>T2</t>
    </r>
    <r>
      <rPr>
        <sz val="11"/>
        <color theme="1"/>
        <rFont val="Calibri"/>
        <family val="2"/>
        <scheme val="minor"/>
      </rPr>
      <t xml:space="preserve"> =</t>
    </r>
  </si>
  <si>
    <t>Normal pressure at 2</t>
  </si>
  <si>
    <t>Velocity pressure at 2</t>
  </si>
  <si>
    <t>Total flow at 2</t>
  </si>
  <si>
    <t>Verify assume flow</t>
  </si>
  <si>
    <r>
      <t>Q</t>
    </r>
    <r>
      <rPr>
        <vertAlign val="subscript"/>
        <sz val="11"/>
        <color theme="1"/>
        <rFont val="Calibri"/>
        <family val="2"/>
        <scheme val="minor"/>
      </rPr>
      <t>2?</t>
    </r>
    <r>
      <rPr>
        <sz val="11"/>
        <color theme="1"/>
        <rFont val="Calibri"/>
        <family val="2"/>
        <scheme val="minor"/>
      </rPr>
      <t xml:space="preserve"> =</t>
    </r>
  </si>
  <si>
    <t>Difference between guess &amp; calc</t>
  </si>
  <si>
    <t>Diff=</t>
  </si>
  <si>
    <t>Nozzle 3 conditions</t>
  </si>
  <si>
    <t>Total Pressure at Nozzle 3</t>
  </si>
  <si>
    <t>Velocity pressure at 3</t>
  </si>
  <si>
    <t>Total flow at 3</t>
  </si>
  <si>
    <t>Normal pressure at 3</t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</si>
  <si>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</si>
  <si>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</si>
  <si>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</si>
  <si>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T3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</si>
  <si>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3?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</si>
  <si>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T3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</si>
  <si>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v3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</si>
  <si>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N3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</si>
  <si>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</si>
  <si>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=</t>
    </r>
  </si>
  <si>
    <t>Initial Cond</t>
  </si>
  <si>
    <t>Nozzle 2</t>
  </si>
  <si>
    <t>Nozzle 3</t>
  </si>
  <si>
    <t>Nozzle 1</t>
  </si>
  <si>
    <r>
      <t>P</t>
    </r>
    <r>
      <rPr>
        <vertAlign val="subscript"/>
        <sz val="11"/>
        <color theme="1"/>
        <rFont val="Calibri"/>
        <family val="2"/>
        <scheme val="minor"/>
      </rPr>
      <t>f3</t>
    </r>
    <r>
      <rPr>
        <sz val="11"/>
        <color theme="1"/>
        <rFont val="Calibri"/>
        <family val="2"/>
        <scheme val="minor"/>
      </rPr>
      <t xml:space="preserve"> =</t>
    </r>
  </si>
  <si>
    <t>On initial Cal = set Q1 to be calc. Subsequent may manually increase</t>
  </si>
  <si>
    <r>
      <t>Q</t>
    </r>
    <r>
      <rPr>
        <vertAlign val="subscript"/>
        <sz val="11"/>
        <color theme="1"/>
        <rFont val="Calibri"/>
        <family val="2"/>
        <scheme val="minor"/>
      </rPr>
      <t>1'</t>
    </r>
    <r>
      <rPr>
        <sz val="11"/>
        <color theme="1"/>
        <rFont val="Calibri"/>
        <family val="2"/>
        <scheme val="minor"/>
      </rPr>
      <t xml:space="preserve"> =</t>
    </r>
  </si>
  <si>
    <t>Final Results at nozzle 2</t>
  </si>
  <si>
    <t>Final Results at nozzle 1</t>
  </si>
  <si>
    <r>
      <t>P</t>
    </r>
    <r>
      <rPr>
        <vertAlign val="subscript"/>
        <sz val="11"/>
        <color theme="1"/>
        <rFont val="Calibri"/>
        <family val="2"/>
        <scheme val="minor"/>
      </rPr>
      <t>T1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</si>
  <si>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T1</t>
    </r>
    <r>
      <rPr>
        <sz val="11"/>
        <color theme="1"/>
        <rFont val="Calibri"/>
        <family val="2"/>
        <scheme val="minor"/>
      </rPr>
      <t xml:space="preserve"> =</t>
    </r>
  </si>
  <si>
    <t>[The nozzle flow at Nozzle 1]</t>
  </si>
  <si>
    <t>Initial Flow at Nozzle 1</t>
  </si>
  <si>
    <t>[Flow at Nozzle 1 manually increased as required]</t>
  </si>
  <si>
    <t>[Total pressure at Nozzle 1]</t>
  </si>
  <si>
    <t>[Total flow at Nozzle 1]</t>
  </si>
  <si>
    <t>Assume Flow at Nozzle 2</t>
  </si>
  <si>
    <t>[Flow at Nozzle 2]</t>
  </si>
  <si>
    <t>[Flow at Nozzle 3]</t>
  </si>
  <si>
    <t>[Flow at Nozzle 1 calcd by density]</t>
  </si>
  <si>
    <t>[Total pressure at Nozzle 2]</t>
  </si>
  <si>
    <t>[Total flow at Nozzle 2]</t>
  </si>
  <si>
    <t>[The nozzle flow at Nozzle 2]</t>
  </si>
  <si>
    <t>[Total pressure at Nozzle 3]</t>
  </si>
  <si>
    <t>[Total flow at Nozzle 3]</t>
  </si>
  <si>
    <t>[The nozzle flow at Nozzle 3]</t>
  </si>
  <si>
    <t>Final Results at nozzle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</si>
</sst>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2" fontId="0" fillId="2" borderId="0" xfId="0" applyNumberFormat="1" applyFill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6</xdr:col>
      <xdr:colOff>144780</xdr:colOff>
      <xdr:row>24</xdr:row>
      <xdr:rowOff>67492</xdr:rowOff>
    </xdr:to>
    <xdr:pic>
      <xdr:nvPicPr>
        <xdr:cNvPr id="1139" name="Eqp$E$21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1240" y="3733800"/>
          <a:ext cx="136398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99060</xdr:colOff>
      <xdr:row>55</xdr:row>
      <xdr:rowOff>37012</xdr:rowOff>
    </xdr:to>
    <xdr:pic>
      <xdr:nvPicPr>
        <xdr:cNvPr id="1286" name="Eqp$E$55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1240" y="10149840"/>
          <a:ext cx="70866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571500</xdr:colOff>
      <xdr:row>37</xdr:row>
      <xdr:rowOff>15240</xdr:rowOff>
    </xdr:to>
    <xdr:pic>
      <xdr:nvPicPr>
        <xdr:cNvPr id="1288" name="Eqp$E$37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1240" y="6781800"/>
          <a:ext cx="57150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38100</xdr:colOff>
      <xdr:row>20</xdr:row>
      <xdr:rowOff>58783</xdr:rowOff>
    </xdr:to>
    <xdr:pic>
      <xdr:nvPicPr>
        <xdr:cNvPr id="1290" name="Eqp$E$19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01240" y="3368040"/>
          <a:ext cx="64770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457200</xdr:colOff>
      <xdr:row>50</xdr:row>
      <xdr:rowOff>63649</xdr:rowOff>
    </xdr:to>
    <xdr:pic>
      <xdr:nvPicPr>
        <xdr:cNvPr id="1292" name="Eqp$E$49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01240" y="9006840"/>
          <a:ext cx="106680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6</xdr:col>
      <xdr:colOff>190500</xdr:colOff>
      <xdr:row>59</xdr:row>
      <xdr:rowOff>63650</xdr:rowOff>
    </xdr:to>
    <xdr:pic>
      <xdr:nvPicPr>
        <xdr:cNvPr id="1294" name="Eqp$E$58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01240" y="10713720"/>
          <a:ext cx="140970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5</xdr:col>
      <xdr:colOff>7620</xdr:colOff>
      <xdr:row>73</xdr:row>
      <xdr:rowOff>15240</xdr:rowOff>
    </xdr:to>
    <xdr:pic>
      <xdr:nvPicPr>
        <xdr:cNvPr id="1405" name="Eqp$E$73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01240" y="13563600"/>
          <a:ext cx="61722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68580</xdr:colOff>
      <xdr:row>82</xdr:row>
      <xdr:rowOff>15240</xdr:rowOff>
    </xdr:to>
    <xdr:pic>
      <xdr:nvPicPr>
        <xdr:cNvPr id="1412" name="Eqp$E$82_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01240" y="15240000"/>
          <a:ext cx="67818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5</xdr:col>
      <xdr:colOff>457200</xdr:colOff>
      <xdr:row>86</xdr:row>
      <xdr:rowOff>63650</xdr:rowOff>
    </xdr:to>
    <xdr:pic>
      <xdr:nvPicPr>
        <xdr:cNvPr id="1415" name="Eqp$E$85_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01240" y="15803880"/>
          <a:ext cx="106680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601980</xdr:colOff>
      <xdr:row>88</xdr:row>
      <xdr:rowOff>15240</xdr:rowOff>
    </xdr:to>
    <xdr:pic>
      <xdr:nvPicPr>
        <xdr:cNvPr id="1418" name="Eqp$E$88_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01240" y="16367760"/>
          <a:ext cx="60198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5</xdr:col>
      <xdr:colOff>99060</xdr:colOff>
      <xdr:row>91</xdr:row>
      <xdr:rowOff>33169</xdr:rowOff>
    </xdr:to>
    <xdr:pic>
      <xdr:nvPicPr>
        <xdr:cNvPr id="1421" name="Eqp$E$91_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01240" y="16931640"/>
          <a:ext cx="708660" cy="228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6</xdr:col>
      <xdr:colOff>190500</xdr:colOff>
      <xdr:row>95</xdr:row>
      <xdr:rowOff>63649</xdr:rowOff>
    </xdr:to>
    <xdr:pic>
      <xdr:nvPicPr>
        <xdr:cNvPr id="1424" name="Eqp$E$94_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01240" y="17495520"/>
          <a:ext cx="1409700" cy="4419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5</xdr:col>
      <xdr:colOff>45720</xdr:colOff>
      <xdr:row>46</xdr:row>
      <xdr:rowOff>15240</xdr:rowOff>
    </xdr:to>
    <xdr:pic>
      <xdr:nvPicPr>
        <xdr:cNvPr id="1434" name="Eqp$E$46_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01240" y="8458200"/>
          <a:ext cx="65532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601980</xdr:colOff>
      <xdr:row>52</xdr:row>
      <xdr:rowOff>15240</xdr:rowOff>
    </xdr:to>
    <xdr:pic>
      <xdr:nvPicPr>
        <xdr:cNvPr id="1435" name="Eqp$E$52_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01240" y="9585960"/>
          <a:ext cx="601980" cy="2133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53340</xdr:colOff>
      <xdr:row>14</xdr:row>
      <xdr:rowOff>0</xdr:rowOff>
    </xdr:to>
    <xdr:pic>
      <xdr:nvPicPr>
        <xdr:cNvPr id="1440" name="Eqp$E$14_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01240" y="2423160"/>
          <a:ext cx="662940" cy="1981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53340</xdr:colOff>
      <xdr:row>14</xdr:row>
      <xdr:rowOff>0</xdr:rowOff>
    </xdr:to>
    <xdr:pic>
      <xdr:nvPicPr>
        <xdr:cNvPr id="1441" name="Eqp$E$14_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01240" y="2423160"/>
          <a:ext cx="662940" cy="19812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42</xdr:row>
          <xdr:rowOff>38100</xdr:rowOff>
        </xdr:from>
        <xdr:to>
          <xdr:col>6</xdr:col>
          <xdr:colOff>571500</xdr:colOff>
          <xdr:row>43</xdr:row>
          <xdr:rowOff>57150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Goal Seek (put curser on Diff)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78</xdr:row>
          <xdr:rowOff>38100</xdr:rowOff>
        </xdr:from>
        <xdr:to>
          <xdr:col>6</xdr:col>
          <xdr:colOff>571500</xdr:colOff>
          <xdr:row>79</xdr:row>
          <xdr:rowOff>57150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Goal Seek (put curser on Diff)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22"/>
  <sheetViews>
    <sheetView showGridLines="0" workbookViewId="0"/>
  </sheetViews>
  <sheetFormatPr defaultRowHeight="15" x14ac:dyDescent="0.25"/>
  <cols>
    <col min="1" max="1" width="9.42578125" bestFit="1" customWidth="1"/>
    <col min="2" max="52" width="8.7109375" customWidth="1"/>
  </cols>
  <sheetData>
    <row r="1" spans="1:52" ht="15.6" customHeight="1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F118"/>
  <sheetViews>
    <sheetView tabSelected="1" view="pageBreakPreview" zoomScale="170" zoomScaleNormal="85" zoomScaleSheetLayoutView="170" workbookViewId="0">
      <selection activeCell="J25" sqref="J25"/>
    </sheetView>
  </sheetViews>
  <sheetFormatPr defaultRowHeight="15" x14ac:dyDescent="0.25"/>
  <cols>
    <col min="1" max="1" width="7.28515625" customWidth="1"/>
    <col min="3" max="3" width="8.42578125" customWidth="1"/>
    <col min="15" max="15" width="12.42578125" bestFit="1" customWidth="1"/>
  </cols>
  <sheetData>
    <row r="2" spans="1:6" x14ac:dyDescent="0.25">
      <c r="A2" s="15" t="s">
        <v>59</v>
      </c>
      <c r="B2" s="1" t="s">
        <v>7</v>
      </c>
      <c r="C2">
        <v>8</v>
      </c>
      <c r="D2" t="s">
        <v>8</v>
      </c>
      <c r="E2" t="s">
        <v>10</v>
      </c>
    </row>
    <row r="3" spans="1:6" x14ac:dyDescent="0.25">
      <c r="A3" s="15"/>
      <c r="B3" s="1" t="s">
        <v>9</v>
      </c>
      <c r="C3">
        <v>8</v>
      </c>
      <c r="D3" t="s">
        <v>8</v>
      </c>
      <c r="E3" t="s">
        <v>11</v>
      </c>
    </row>
    <row r="4" spans="1:6" x14ac:dyDescent="0.25">
      <c r="A4" s="15"/>
      <c r="B4" s="1" t="s">
        <v>12</v>
      </c>
      <c r="C4">
        <v>0.25</v>
      </c>
      <c r="D4" t="s">
        <v>13</v>
      </c>
      <c r="E4" t="s">
        <v>14</v>
      </c>
    </row>
    <row r="5" spans="1:6" x14ac:dyDescent="0.25">
      <c r="A5" s="15"/>
      <c r="B5" s="1" t="s">
        <v>15</v>
      </c>
      <c r="C5">
        <v>3</v>
      </c>
      <c r="D5" t="s">
        <v>16</v>
      </c>
    </row>
    <row r="6" spans="1:6" x14ac:dyDescent="0.25">
      <c r="A6" s="13"/>
    </row>
    <row r="7" spans="1:6" ht="14.45" customHeight="1" x14ac:dyDescent="0.25">
      <c r="A7" s="16" t="s">
        <v>62</v>
      </c>
      <c r="B7" s="6" t="s">
        <v>21</v>
      </c>
    </row>
    <row r="8" spans="1:6" ht="18" x14ac:dyDescent="0.35">
      <c r="A8" s="16"/>
      <c r="B8" s="1" t="s">
        <v>22</v>
      </c>
      <c r="C8">
        <v>120</v>
      </c>
      <c r="E8" t="s">
        <v>17</v>
      </c>
    </row>
    <row r="9" spans="1:6" ht="18" x14ac:dyDescent="0.35">
      <c r="A9" s="16"/>
      <c r="B9" s="1" t="s">
        <v>23</v>
      </c>
      <c r="C9">
        <v>1.38</v>
      </c>
      <c r="D9" t="s">
        <v>2</v>
      </c>
      <c r="E9" t="s">
        <v>18</v>
      </c>
    </row>
    <row r="10" spans="1:6" ht="18" x14ac:dyDescent="0.35">
      <c r="A10" s="16"/>
      <c r="B10" s="1" t="s">
        <v>25</v>
      </c>
      <c r="C10">
        <v>8</v>
      </c>
      <c r="D10" t="s">
        <v>8</v>
      </c>
      <c r="E10" t="s">
        <v>26</v>
      </c>
    </row>
    <row r="11" spans="1:6" x14ac:dyDescent="0.25">
      <c r="A11" s="16"/>
      <c r="B11" s="1" t="s">
        <v>5</v>
      </c>
      <c r="C11">
        <v>4.09</v>
      </c>
      <c r="E11" t="s">
        <v>6</v>
      </c>
    </row>
    <row r="12" spans="1:6" x14ac:dyDescent="0.25">
      <c r="A12" s="16"/>
      <c r="B12" s="6"/>
    </row>
    <row r="13" spans="1:6" x14ac:dyDescent="0.25">
      <c r="A13" s="16"/>
      <c r="B13" s="7" t="s">
        <v>71</v>
      </c>
      <c r="E13" s="5"/>
    </row>
    <row r="14" spans="1:6" ht="18" x14ac:dyDescent="0.35">
      <c r="A14" s="16"/>
      <c r="B14" s="1" t="s">
        <v>4</v>
      </c>
      <c r="C14">
        <f>C4*C3*C2</f>
        <v>16</v>
      </c>
      <c r="D14" t="s">
        <v>1</v>
      </c>
      <c r="E14" s="5" t="e">
        <f ca="1">_xll.EQS(C14,"Units= ; EqnPrefix=Eqn. ; EqnNo= 412; Multiplication= 1; ShowWorking= 0; EqnStyle= 0; Eqp$E$14_0")</f>
        <v>#NAME?</v>
      </c>
      <c r="F14" t="s">
        <v>78</v>
      </c>
    </row>
    <row r="15" spans="1:6" x14ac:dyDescent="0.25">
      <c r="A15" s="16"/>
      <c r="B15" s="7" t="s">
        <v>64</v>
      </c>
      <c r="E15" s="5"/>
    </row>
    <row r="16" spans="1:6" ht="18" x14ac:dyDescent="0.35">
      <c r="A16" s="16"/>
      <c r="B16" s="1" t="s">
        <v>65</v>
      </c>
      <c r="C16">
        <v>16.100000000000001</v>
      </c>
      <c r="D16" t="s">
        <v>1</v>
      </c>
      <c r="E16" s="5"/>
      <c r="F16" t="s">
        <v>72</v>
      </c>
    </row>
    <row r="17" spans="1:5" x14ac:dyDescent="0.25">
      <c r="A17" s="16"/>
    </row>
    <row r="18" spans="1:5" x14ac:dyDescent="0.25">
      <c r="A18" s="16"/>
      <c r="B18" t="s">
        <v>19</v>
      </c>
    </row>
    <row r="19" spans="1:5" ht="18" x14ac:dyDescent="0.35">
      <c r="A19" s="16"/>
      <c r="B19" s="1" t="s">
        <v>3</v>
      </c>
      <c r="C19" t="e">
        <f ca="1">(_xll.OVD(C16)/_xll.UND(C11))^2</f>
        <v>#NAME?</v>
      </c>
      <c r="D19" t="s">
        <v>0</v>
      </c>
      <c r="E19" s="5" t="e">
        <f ca="1">_xll.EQS(C19,"Units= ; EqnPrefix=Eqn. ; EqnNo= 261; Multiplication= 0; ShowWorking= 0; EqnStyle= 0; Eqp$E$19_0")</f>
        <v>#NAME?</v>
      </c>
    </row>
    <row r="20" spans="1:5" x14ac:dyDescent="0.25">
      <c r="A20" s="16"/>
    </row>
    <row r="21" spans="1:5" x14ac:dyDescent="0.25">
      <c r="A21" s="16"/>
    </row>
    <row r="22" spans="1:5" x14ac:dyDescent="0.25">
      <c r="A22" s="16"/>
      <c r="B22" t="s">
        <v>24</v>
      </c>
    </row>
    <row r="23" spans="1:5" ht="18" x14ac:dyDescent="0.35">
      <c r="A23" s="16"/>
      <c r="B23" s="1" t="s">
        <v>20</v>
      </c>
      <c r="C23" t="e">
        <f ca="1">(_xll.OVD(4.52*(C16)^1.85)/_xll.UND(C8^1.85*C9^4.87))*C10</f>
        <v>#NAME?</v>
      </c>
      <c r="D23" t="s">
        <v>0</v>
      </c>
      <c r="E23" s="5" t="e">
        <f ca="1">_xll.EQS(C23,"Units= ; EqnPrefix=Eqn. ; EqnNo= 111; Multiplication= 1; ShowWorking= 0; EqnStyle= 0; Eqp$E$21_0")</f>
        <v>#NAME?</v>
      </c>
    </row>
    <row r="24" spans="1:5" x14ac:dyDescent="0.25">
      <c r="A24" s="16"/>
    </row>
    <row r="25" spans="1:5" x14ac:dyDescent="0.25">
      <c r="A25" s="16"/>
      <c r="B25" s="7" t="s">
        <v>67</v>
      </c>
      <c r="C25" s="8"/>
      <c r="E25" s="5"/>
    </row>
    <row r="26" spans="1:5" ht="18" x14ac:dyDescent="0.35">
      <c r="A26" s="16"/>
      <c r="B26" s="1" t="s">
        <v>68</v>
      </c>
      <c r="C26" s="8" t="e">
        <f ca="1">C19</f>
        <v>#NAME?</v>
      </c>
      <c r="D26" t="s">
        <v>0</v>
      </c>
      <c r="E26" t="s">
        <v>73</v>
      </c>
    </row>
    <row r="27" spans="1:5" ht="18" x14ac:dyDescent="0.35">
      <c r="A27" s="16"/>
      <c r="B27" s="1" t="s">
        <v>69</v>
      </c>
      <c r="C27" s="10">
        <f>C16</f>
        <v>16.100000000000001</v>
      </c>
      <c r="D27" t="s">
        <v>1</v>
      </c>
      <c r="E27" t="s">
        <v>74</v>
      </c>
    </row>
    <row r="28" spans="1:5" ht="18" x14ac:dyDescent="0.35">
      <c r="A28" s="16"/>
      <c r="B28" s="1" t="s">
        <v>4</v>
      </c>
      <c r="C28" s="10">
        <f>C16</f>
        <v>16.100000000000001</v>
      </c>
      <c r="D28" t="s">
        <v>1</v>
      </c>
      <c r="E28" t="s">
        <v>70</v>
      </c>
    </row>
    <row r="29" spans="1:5" x14ac:dyDescent="0.25">
      <c r="A29" s="14"/>
      <c r="B29" s="1"/>
      <c r="C29" s="8"/>
      <c r="E29" s="5"/>
    </row>
    <row r="30" spans="1:5" x14ac:dyDescent="0.25">
      <c r="A30" s="16" t="s">
        <v>60</v>
      </c>
      <c r="B30" s="7" t="s">
        <v>27</v>
      </c>
      <c r="E30" s="5"/>
    </row>
    <row r="31" spans="1:5" ht="18" x14ac:dyDescent="0.35">
      <c r="A31" s="16"/>
      <c r="B31" s="1" t="s">
        <v>28</v>
      </c>
      <c r="C31">
        <v>120</v>
      </c>
      <c r="E31" t="s">
        <v>17</v>
      </c>
    </row>
    <row r="32" spans="1:5" ht="18" x14ac:dyDescent="0.35">
      <c r="A32" s="16"/>
      <c r="B32" s="1" t="s">
        <v>29</v>
      </c>
      <c r="C32">
        <v>1.38</v>
      </c>
      <c r="D32" t="s">
        <v>2</v>
      </c>
      <c r="E32" t="s">
        <v>18</v>
      </c>
    </row>
    <row r="33" spans="1:5" ht="18" x14ac:dyDescent="0.35">
      <c r="A33" s="16"/>
      <c r="B33" s="1" t="s">
        <v>30</v>
      </c>
      <c r="C33">
        <v>8</v>
      </c>
      <c r="D33" t="s">
        <v>8</v>
      </c>
      <c r="E33" t="s">
        <v>26</v>
      </c>
    </row>
    <row r="34" spans="1:5" x14ac:dyDescent="0.25">
      <c r="A34" s="16"/>
      <c r="B34" s="1" t="s">
        <v>5</v>
      </c>
      <c r="C34">
        <v>4.09</v>
      </c>
      <c r="E34" t="s">
        <v>6</v>
      </c>
    </row>
    <row r="35" spans="1:5" x14ac:dyDescent="0.25">
      <c r="A35" s="16"/>
    </row>
    <row r="36" spans="1:5" x14ac:dyDescent="0.25">
      <c r="A36" s="16"/>
      <c r="B36" s="6" t="s">
        <v>35</v>
      </c>
    </row>
    <row r="37" spans="1:5" ht="18" x14ac:dyDescent="0.35">
      <c r="A37" s="16"/>
      <c r="B37" s="1" t="s">
        <v>36</v>
      </c>
      <c r="C37" s="10" t="e">
        <f ca="1">C26+C23</f>
        <v>#NAME?</v>
      </c>
      <c r="D37" t="s">
        <v>0</v>
      </c>
      <c r="E37" s="5" t="e">
        <f ca="1">_xll.EQS(C37,"Units= ; EqnPrefix=Eqn. ; EqnNo= 259; Multiplication= 0; ShowWorking= 0; EqnStyle= 0; Eqp$E$37_0")</f>
        <v>#NAME?</v>
      </c>
    </row>
    <row r="38" spans="1:5" x14ac:dyDescent="0.25">
      <c r="A38" s="16"/>
    </row>
    <row r="39" spans="1:5" x14ac:dyDescent="0.25">
      <c r="A39" s="16"/>
      <c r="B39" s="6" t="s">
        <v>75</v>
      </c>
    </row>
    <row r="40" spans="1:5" ht="18" x14ac:dyDescent="0.35">
      <c r="A40" s="16"/>
      <c r="B40" s="1" t="s">
        <v>41</v>
      </c>
      <c r="C40" s="9">
        <v>16.029002337678776</v>
      </c>
      <c r="D40" t="s">
        <v>1</v>
      </c>
      <c r="E40" t="s">
        <v>76</v>
      </c>
    </row>
    <row r="41" spans="1:5" x14ac:dyDescent="0.25">
      <c r="A41" s="16"/>
    </row>
    <row r="42" spans="1:5" x14ac:dyDescent="0.25">
      <c r="A42" s="16"/>
      <c r="B42" t="s">
        <v>42</v>
      </c>
    </row>
    <row r="43" spans="1:5" x14ac:dyDescent="0.25">
      <c r="A43" s="16"/>
      <c r="B43" s="2" t="s">
        <v>43</v>
      </c>
      <c r="C43" s="11" t="e">
        <f ca="1">ROUND(C55-C40,4)</f>
        <v>#NAME?</v>
      </c>
    </row>
    <row r="44" spans="1:5" x14ac:dyDescent="0.25">
      <c r="A44" s="16"/>
    </row>
    <row r="45" spans="1:5" x14ac:dyDescent="0.25">
      <c r="A45" s="16"/>
      <c r="B45" t="s">
        <v>39</v>
      </c>
    </row>
    <row r="46" spans="1:5" ht="18" x14ac:dyDescent="0.35">
      <c r="A46" s="16"/>
      <c r="B46" s="1" t="s">
        <v>32</v>
      </c>
      <c r="C46" s="10">
        <f>C16+C40</f>
        <v>32.129002337678777</v>
      </c>
      <c r="D46" t="s">
        <v>1</v>
      </c>
      <c r="E46" s="5" t="e">
        <f ca="1">_xll.EQS(C46,"Units= ; EqnPrefix=Eqn. ; EqnNo= 405; Multiplication= 0; ShowWorking= 0; EqnStyle= 0; Eqp$E$46_0")</f>
        <v>#NAME?</v>
      </c>
    </row>
    <row r="47" spans="1:5" x14ac:dyDescent="0.25">
      <c r="A47" s="16"/>
    </row>
    <row r="48" spans="1:5" x14ac:dyDescent="0.25">
      <c r="A48" s="16"/>
      <c r="B48" t="s">
        <v>38</v>
      </c>
    </row>
    <row r="49" spans="1:5" ht="18" x14ac:dyDescent="0.35">
      <c r="A49" s="16"/>
      <c r="B49" s="1" t="s">
        <v>33</v>
      </c>
      <c r="C49" s="10" t="e">
        <f ca="1">0.001123*_xll.OVD(C46^2)/_xll.UND(C32^4)</f>
        <v>#NAME?</v>
      </c>
      <c r="D49" t="s">
        <v>0</v>
      </c>
      <c r="E49" s="5" t="e">
        <f ca="1">_xll.EQS(C49,"Units= ; EqnPrefix=Eqn. ; EqnNo= 263; Multiplication= 1; ShowWorking= 0; EqnStyle= 0; Eqp$E$49_0")</f>
        <v>#NAME?</v>
      </c>
    </row>
    <row r="50" spans="1:5" x14ac:dyDescent="0.25">
      <c r="A50" s="16"/>
    </row>
    <row r="51" spans="1:5" x14ac:dyDescent="0.25">
      <c r="A51" s="16"/>
      <c r="B51" t="s">
        <v>37</v>
      </c>
    </row>
    <row r="52" spans="1:5" ht="18" x14ac:dyDescent="0.35">
      <c r="A52" s="16"/>
      <c r="B52" s="1" t="s">
        <v>34</v>
      </c>
      <c r="C52" s="10" t="e">
        <f ca="1">C37-C49</f>
        <v>#NAME?</v>
      </c>
      <c r="D52" t="s">
        <v>0</v>
      </c>
      <c r="E52" s="5" t="e">
        <f ca="1">_xll.EQS(C52,"Units= ; EqnPrefix=Eqn. ; EqnNo= 406; Multiplication= 0; ShowWorking= 0; EqnStyle= 0; Eqp$E$52_0")</f>
        <v>#NAME?</v>
      </c>
    </row>
    <row r="53" spans="1:5" x14ac:dyDescent="0.25">
      <c r="A53" s="16"/>
    </row>
    <row r="54" spans="1:5" x14ac:dyDescent="0.25">
      <c r="A54" s="16"/>
      <c r="B54" t="s">
        <v>40</v>
      </c>
    </row>
    <row r="55" spans="1:5" ht="18" x14ac:dyDescent="0.35">
      <c r="A55" s="16"/>
      <c r="B55" s="1" t="s">
        <v>31</v>
      </c>
      <c r="C55" s="10" t="e">
        <f ca="1">C34*(C52)^0.5</f>
        <v>#NAME?</v>
      </c>
      <c r="D55" t="s">
        <v>1</v>
      </c>
      <c r="E55" s="5" t="e">
        <f ca="1">_xll.EQS(C55,"Units= ; EqnPrefix=Eqn. ; EqnNo= 257; Multiplication= 1; ShowWorking= 0; EqnStyle= 0; Eqp$E$55_0")</f>
        <v>#NAME?</v>
      </c>
    </row>
    <row r="56" spans="1:5" x14ac:dyDescent="0.25">
      <c r="A56" s="16"/>
      <c r="B56" s="1"/>
    </row>
    <row r="57" spans="1:5" x14ac:dyDescent="0.25">
      <c r="A57" s="16"/>
      <c r="B57" t="s">
        <v>24</v>
      </c>
    </row>
    <row r="58" spans="1:5" ht="18" x14ac:dyDescent="0.35">
      <c r="A58" s="16"/>
      <c r="B58" s="1" t="s">
        <v>58</v>
      </c>
      <c r="C58" s="8" t="e">
        <f ca="1">(_xll.OVD(4.52*(C46)^1.85)/_xll.UND(C31^1.85*C32^4.87))*C33</f>
        <v>#NAME?</v>
      </c>
      <c r="D58" t="s">
        <v>0</v>
      </c>
      <c r="E58" s="5" t="e">
        <f ca="1">_xll.EQS(C58,"Units= ; EqnPrefix=Eqn. ; EqnNo= 265; Multiplication= 1; ShowWorking= 0; EqnStyle= 0; Eqp$E$58_0")</f>
        <v>#NAME?</v>
      </c>
    </row>
    <row r="59" spans="1:5" x14ac:dyDescent="0.25">
      <c r="A59" s="16"/>
      <c r="B59" s="1"/>
      <c r="C59" s="8"/>
      <c r="E59" s="5"/>
    </row>
    <row r="60" spans="1:5" x14ac:dyDescent="0.25">
      <c r="A60" s="16"/>
      <c r="B60" s="1"/>
      <c r="C60" s="8"/>
      <c r="E60" s="5"/>
    </row>
    <row r="61" spans="1:5" x14ac:dyDescent="0.25">
      <c r="A61" s="16"/>
      <c r="B61" s="7" t="s">
        <v>66</v>
      </c>
      <c r="C61" s="8"/>
      <c r="E61" s="5"/>
    </row>
    <row r="62" spans="1:5" ht="18" x14ac:dyDescent="0.35">
      <c r="A62" s="16"/>
      <c r="B62" s="1" t="s">
        <v>36</v>
      </c>
      <c r="C62" s="8" t="e">
        <f ca="1">C37</f>
        <v>#NAME?</v>
      </c>
      <c r="D62" t="s">
        <v>0</v>
      </c>
      <c r="E62" t="s">
        <v>79</v>
      </c>
    </row>
    <row r="63" spans="1:5" ht="18" x14ac:dyDescent="0.35">
      <c r="A63" s="16"/>
      <c r="B63" s="1" t="s">
        <v>32</v>
      </c>
      <c r="C63" s="10">
        <f>C46</f>
        <v>32.129002337678777</v>
      </c>
      <c r="D63" t="s">
        <v>1</v>
      </c>
      <c r="E63" t="s">
        <v>80</v>
      </c>
    </row>
    <row r="64" spans="1:5" ht="18" x14ac:dyDescent="0.35">
      <c r="A64" s="16"/>
      <c r="B64" s="1" t="s">
        <v>31</v>
      </c>
      <c r="C64" s="10" t="e">
        <f ca="1">C55</f>
        <v>#NAME?</v>
      </c>
      <c r="D64" t="s">
        <v>1</v>
      </c>
      <c r="E64" t="s">
        <v>81</v>
      </c>
    </row>
    <row r="65" spans="1:5" x14ac:dyDescent="0.25">
      <c r="A65" s="13"/>
      <c r="B65" s="6"/>
    </row>
    <row r="66" spans="1:5" ht="14.45" customHeight="1" x14ac:dyDescent="0.25">
      <c r="A66" s="16" t="s">
        <v>61</v>
      </c>
      <c r="B66" s="7" t="s">
        <v>44</v>
      </c>
    </row>
    <row r="67" spans="1:5" ht="18" x14ac:dyDescent="0.35">
      <c r="A67" s="16"/>
      <c r="B67" s="1" t="s">
        <v>49</v>
      </c>
      <c r="C67">
        <v>120</v>
      </c>
      <c r="E67" t="s">
        <v>17</v>
      </c>
    </row>
    <row r="68" spans="1:5" ht="18" x14ac:dyDescent="0.35">
      <c r="A68" s="16"/>
      <c r="B68" s="1" t="s">
        <v>50</v>
      </c>
      <c r="C68">
        <v>1.38</v>
      </c>
      <c r="D68" t="s">
        <v>2</v>
      </c>
      <c r="E68" t="s">
        <v>18</v>
      </c>
    </row>
    <row r="69" spans="1:5" ht="18" x14ac:dyDescent="0.35">
      <c r="A69" s="16"/>
      <c r="B69" s="1" t="s">
        <v>51</v>
      </c>
      <c r="C69">
        <v>8</v>
      </c>
      <c r="D69" t="s">
        <v>8</v>
      </c>
      <c r="E69" t="s">
        <v>26</v>
      </c>
    </row>
    <row r="70" spans="1:5" x14ac:dyDescent="0.25">
      <c r="A70" s="16"/>
      <c r="B70" s="1" t="s">
        <v>5</v>
      </c>
      <c r="C70">
        <v>4.09</v>
      </c>
      <c r="E70" t="s">
        <v>6</v>
      </c>
    </row>
    <row r="71" spans="1:5" x14ac:dyDescent="0.25">
      <c r="A71" s="16"/>
    </row>
    <row r="72" spans="1:5" x14ac:dyDescent="0.25">
      <c r="A72" s="16"/>
      <c r="B72" s="6" t="s">
        <v>45</v>
      </c>
    </row>
    <row r="73" spans="1:5" ht="18" x14ac:dyDescent="0.35">
      <c r="A73" s="16"/>
      <c r="B73" s="1" t="s">
        <v>52</v>
      </c>
      <c r="C73" s="10" t="e">
        <f ca="1">C62+C58</f>
        <v>#NAME?</v>
      </c>
      <c r="D73" t="s">
        <v>0</v>
      </c>
      <c r="E73" s="5" t="e">
        <f ca="1">_xll.EQS(C73,"Units= ; EqnPrefix=Eqn. ; EqnNo= 376; Multiplication= 0; ShowWorking= 0; EqnStyle= 0; Eqp$E$73_0")</f>
        <v>#NAME?</v>
      </c>
    </row>
    <row r="74" spans="1:5" x14ac:dyDescent="0.25">
      <c r="A74" s="16"/>
    </row>
    <row r="75" spans="1:5" x14ac:dyDescent="0.25">
      <c r="A75" s="16"/>
      <c r="B75" s="6" t="s">
        <v>75</v>
      </c>
    </row>
    <row r="76" spans="1:5" ht="18" x14ac:dyDescent="0.35">
      <c r="A76" s="16"/>
      <c r="B76" s="1" t="s">
        <v>53</v>
      </c>
      <c r="C76" s="9">
        <v>16.161883511879033</v>
      </c>
      <c r="D76" t="s">
        <v>1</v>
      </c>
      <c r="E76" t="s">
        <v>77</v>
      </c>
    </row>
    <row r="77" spans="1:5" x14ac:dyDescent="0.25">
      <c r="A77" s="16"/>
    </row>
    <row r="78" spans="1:5" x14ac:dyDescent="0.25">
      <c r="A78" s="16"/>
      <c r="B78" t="s">
        <v>42</v>
      </c>
    </row>
    <row r="79" spans="1:5" x14ac:dyDescent="0.25">
      <c r="A79" s="16"/>
      <c r="B79" s="2" t="s">
        <v>43</v>
      </c>
      <c r="C79" s="12" t="e">
        <f ca="1">ROUND(C91-C76,4)</f>
        <v>#NAME?</v>
      </c>
    </row>
    <row r="80" spans="1:5" x14ac:dyDescent="0.25">
      <c r="A80" s="16"/>
    </row>
    <row r="81" spans="1:5" x14ac:dyDescent="0.25">
      <c r="A81" s="16"/>
      <c r="B81" t="s">
        <v>47</v>
      </c>
    </row>
    <row r="82" spans="1:5" ht="18" x14ac:dyDescent="0.35">
      <c r="A82" s="16"/>
      <c r="B82" s="1" t="s">
        <v>54</v>
      </c>
      <c r="C82" s="10">
        <f>C63+C76</f>
        <v>48.29088584955781</v>
      </c>
      <c r="D82" t="s">
        <v>1</v>
      </c>
      <c r="E82" s="5" t="e">
        <f ca="1">_xll.EQS(C82,"Units= ; EqnPrefix=Eqn. ; EqnNo= 383; Multiplication= 0; ShowWorking= 0; EqnStyle= 0; Eqp$E$82_0")</f>
        <v>#NAME?</v>
      </c>
    </row>
    <row r="83" spans="1:5" x14ac:dyDescent="0.25">
      <c r="A83" s="16"/>
    </row>
    <row r="84" spans="1:5" x14ac:dyDescent="0.25">
      <c r="A84" s="16"/>
      <c r="B84" t="s">
        <v>46</v>
      </c>
    </row>
    <row r="85" spans="1:5" ht="18" x14ac:dyDescent="0.35">
      <c r="A85" s="16"/>
      <c r="B85" s="1" t="s">
        <v>55</v>
      </c>
      <c r="C85" s="10" t="e">
        <f ca="1">0.001123*_xll.OVD(C82^2)/_xll.UND(C68^4)</f>
        <v>#NAME?</v>
      </c>
      <c r="D85" t="s">
        <v>0</v>
      </c>
      <c r="E85" s="5" t="e">
        <f ca="1">_xll.EQS(C85,"Units= ; EqnPrefix=Eqn. ; EqnNo= 386; Multiplication= 1; ShowWorking= 0; EqnStyle= 0; Eqp$E$85_0")</f>
        <v>#NAME?</v>
      </c>
    </row>
    <row r="86" spans="1:5" x14ac:dyDescent="0.25">
      <c r="A86" s="16"/>
    </row>
    <row r="87" spans="1:5" x14ac:dyDescent="0.25">
      <c r="A87" s="16"/>
      <c r="B87" t="s">
        <v>48</v>
      </c>
    </row>
    <row r="88" spans="1:5" ht="18" x14ac:dyDescent="0.35">
      <c r="A88" s="16"/>
      <c r="B88" s="1" t="s">
        <v>56</v>
      </c>
      <c r="C88" s="10" t="e">
        <f ca="1">C73-C85</f>
        <v>#NAME?</v>
      </c>
      <c r="D88" t="s">
        <v>0</v>
      </c>
      <c r="E88" s="5" t="e">
        <f ca="1">_xll.EQS(C88,"Units= ; EqnPrefix=Eqn. ; EqnNo= 389; Multiplication= 0; ShowWorking= 0; EqnStyle= 0; Eqp$E$88_0")</f>
        <v>#NAME?</v>
      </c>
    </row>
    <row r="89" spans="1:5" x14ac:dyDescent="0.25">
      <c r="A89" s="16"/>
    </row>
    <row r="90" spans="1:5" x14ac:dyDescent="0.25">
      <c r="A90" s="16"/>
      <c r="B90" t="s">
        <v>40</v>
      </c>
    </row>
    <row r="91" spans="1:5" ht="18" x14ac:dyDescent="0.35">
      <c r="A91" s="16"/>
      <c r="B91" s="1" t="s">
        <v>57</v>
      </c>
      <c r="C91" s="10" t="e">
        <f ca="1">C70*(C88)^0.5</f>
        <v>#NAME?</v>
      </c>
      <c r="D91" t="s">
        <v>1</v>
      </c>
      <c r="E91" s="5" t="e">
        <f ca="1">_xll.EQS(C91,"Units= ; EqnPrefix=Eqn. ; EqnNo= 392; Multiplication= 1; ShowWorking= 0; EqnStyle= 0; Eqp$E$91_0")</f>
        <v>#NAME?</v>
      </c>
    </row>
    <row r="92" spans="1:5" x14ac:dyDescent="0.25">
      <c r="A92" s="16"/>
      <c r="B92" s="1"/>
    </row>
    <row r="93" spans="1:5" x14ac:dyDescent="0.25">
      <c r="A93" s="16"/>
      <c r="B93" t="s">
        <v>24</v>
      </c>
    </row>
    <row r="94" spans="1:5" ht="18" x14ac:dyDescent="0.35">
      <c r="A94" s="16"/>
      <c r="B94" s="1" t="s">
        <v>63</v>
      </c>
      <c r="C94" t="e">
        <f ca="1">(_xll.OVD(4.52*(C82)^1.85)/_xll.UND(C67^1.85*C68^4.87))*C69</f>
        <v>#NAME?</v>
      </c>
      <c r="D94" t="s">
        <v>0</v>
      </c>
      <c r="E94" s="5" t="e">
        <f ca="1">_xll.EQS(C94,"Units= ; EqnPrefix=Eqn. ; EqnNo= 395; Multiplication= 1; ShowWorking= 0; EqnStyle= 0; Eqp$E$94_0")</f>
        <v>#NAME?</v>
      </c>
    </row>
    <row r="95" spans="1:5" x14ac:dyDescent="0.25">
      <c r="A95" s="16"/>
    </row>
    <row r="96" spans="1:5" x14ac:dyDescent="0.25">
      <c r="A96" s="16"/>
      <c r="B96" s="1"/>
      <c r="C96" s="8"/>
      <c r="E96" s="5"/>
    </row>
    <row r="97" spans="1:5" x14ac:dyDescent="0.25">
      <c r="A97" s="16"/>
      <c r="B97" s="7" t="s">
        <v>85</v>
      </c>
      <c r="C97" s="8"/>
      <c r="E97" s="5"/>
    </row>
    <row r="98" spans="1:5" ht="18" x14ac:dyDescent="0.35">
      <c r="A98" s="16"/>
      <c r="B98" s="1" t="s">
        <v>52</v>
      </c>
      <c r="C98" s="8" t="e">
        <f ca="1">C73</f>
        <v>#NAME?</v>
      </c>
      <c r="D98" t="s">
        <v>0</v>
      </c>
      <c r="E98" t="s">
        <v>82</v>
      </c>
    </row>
    <row r="99" spans="1:5" ht="18" x14ac:dyDescent="0.35">
      <c r="A99" s="16"/>
      <c r="B99" s="1" t="s">
        <v>54</v>
      </c>
      <c r="C99" s="10">
        <f>C82</f>
        <v>48.29088584955781</v>
      </c>
      <c r="D99" t="s">
        <v>1</v>
      </c>
      <c r="E99" t="s">
        <v>83</v>
      </c>
    </row>
    <row r="100" spans="1:5" ht="18" x14ac:dyDescent="0.35">
      <c r="A100" s="16"/>
      <c r="B100" s="1" t="s">
        <v>57</v>
      </c>
      <c r="C100" s="10" t="e">
        <f ca="1">C91</f>
        <v>#NAME?</v>
      </c>
      <c r="D100" t="s">
        <v>1</v>
      </c>
      <c r="E100" t="s">
        <v>84</v>
      </c>
    </row>
    <row r="101" spans="1:5" x14ac:dyDescent="0.25">
      <c r="B101" s="2"/>
    </row>
    <row r="104" spans="1:5" x14ac:dyDescent="0.25">
      <c r="B104" s="1"/>
      <c r="C104" s="10"/>
      <c r="E104" s="5"/>
    </row>
    <row r="107" spans="1:5" x14ac:dyDescent="0.25">
      <c r="B107" s="1"/>
      <c r="C107" s="10"/>
      <c r="E107" s="5"/>
    </row>
    <row r="110" spans="1:5" x14ac:dyDescent="0.25">
      <c r="B110" s="1"/>
      <c r="C110" s="10"/>
      <c r="E110" s="5"/>
    </row>
    <row r="113" spans="2:5" x14ac:dyDescent="0.25">
      <c r="B113" s="1"/>
      <c r="C113" s="10"/>
      <c r="E113" s="5"/>
    </row>
    <row r="114" spans="2:5" x14ac:dyDescent="0.25">
      <c r="B114" s="1"/>
    </row>
    <row r="116" spans="2:5" x14ac:dyDescent="0.25">
      <c r="B116" s="1"/>
      <c r="E116" s="5"/>
    </row>
    <row r="118" spans="2:5" x14ac:dyDescent="0.25">
      <c r="B118" s="6"/>
    </row>
  </sheetData>
  <mergeCells count="4">
    <mergeCell ref="A2:A5"/>
    <mergeCell ref="A30:A64"/>
    <mergeCell ref="A66:A100"/>
    <mergeCell ref="A7:A28"/>
  </mergeCells>
  <pageMargins left="0.7" right="0.7" top="0.75" bottom="0.75" header="0.3" footer="0.3"/>
  <pageSetup orientation="portrait" r:id="rId1"/>
  <rowBreaks count="2" manualBreakCount="2">
    <brk id="29" max="16383" man="1"/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Button 45">
              <controlPr defaultSize="0" print="0" autoFill="0" autoPict="0" macro="[0]!Goal_Seek_Flow">
                <anchor moveWithCells="1" sizeWithCells="1">
                  <from>
                    <xdr:col>3</xdr:col>
                    <xdr:colOff>419100</xdr:colOff>
                    <xdr:row>42</xdr:row>
                    <xdr:rowOff>38100</xdr:rowOff>
                  </from>
                  <to>
                    <xdr:col>6</xdr:col>
                    <xdr:colOff>571500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" name="Button 178">
              <controlPr defaultSize="0" print="0" autoFill="0" autoPict="0" macro="[0]!Goal_Seek_Flow">
                <anchor moveWithCells="1" sizeWithCells="1">
                  <from>
                    <xdr:col>3</xdr:col>
                    <xdr:colOff>419100</xdr:colOff>
                    <xdr:row>78</xdr:row>
                    <xdr:rowOff>38100</xdr:rowOff>
                  </from>
                  <to>
                    <xdr:col>6</xdr:col>
                    <xdr:colOff>571500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~#temp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Peach</dc:creator>
  <cp:lastModifiedBy>oluseun</cp:lastModifiedBy>
  <cp:lastPrinted>2011-08-25T22:00:50Z</cp:lastPrinted>
  <dcterms:created xsi:type="dcterms:W3CDTF">2011-08-25T19:41:18Z</dcterms:created>
  <dcterms:modified xsi:type="dcterms:W3CDTF">2017-01-05T17:39:33Z</dcterms:modified>
</cp:coreProperties>
</file>